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heckout\CMI\5dc0965cca3841e5aeec75b00e3414a4\"/>
    </mc:Choice>
  </mc:AlternateContent>
  <xr:revisionPtr revIDLastSave="0" documentId="13_ncr:1_{9F3DE2AE-15F1-41F9-971A-F8CA7B414F3C}" xr6:coauthVersionLast="47" xr6:coauthVersionMax="47" xr10:uidLastSave="{00000000-0000-0000-0000-000000000000}"/>
  <workbookProtection lockStructure="1"/>
  <bookViews>
    <workbookView xWindow="-120" yWindow="-120" windowWidth="29040" windowHeight="17520" xr2:uid="{00000000-000D-0000-FFFF-FFFF00000000}"/>
  </bookViews>
  <sheets>
    <sheet name="Wohnungen_Abitaziuns_Abitazioni" sheetId="1" r:id="rId1"/>
    <sheet name="Uebersetzungen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1" l="1"/>
  <c r="A26" i="1"/>
  <c r="A36" i="1" l="1"/>
  <c r="A35" i="1"/>
  <c r="A34" i="1"/>
  <c r="A33" i="1"/>
  <c r="A32" i="1"/>
  <c r="A31" i="1"/>
  <c r="A30" i="1"/>
  <c r="A29" i="1"/>
  <c r="A25" i="1"/>
  <c r="A24" i="1"/>
  <c r="A23" i="1"/>
  <c r="A22" i="1"/>
  <c r="A21" i="1"/>
  <c r="A20" i="1"/>
  <c r="L14" i="1"/>
  <c r="H14" i="1"/>
  <c r="G14" i="1"/>
  <c r="F14" i="1"/>
  <c r="E14" i="1"/>
  <c r="A42" i="1" l="1"/>
  <c r="A41" i="1"/>
  <c r="A39" i="1"/>
  <c r="A19" i="1"/>
  <c r="A18" i="1"/>
  <c r="A17" i="1"/>
  <c r="A16" i="1"/>
  <c r="A15" i="1"/>
  <c r="K14" i="1"/>
  <c r="J14" i="1"/>
  <c r="I14" i="1"/>
  <c r="D14" i="1"/>
  <c r="C14" i="1"/>
  <c r="I13" i="1"/>
  <c r="C13" i="1"/>
  <c r="B13" i="1"/>
  <c r="B12" i="1"/>
  <c r="A9" i="1" l="1"/>
  <c r="A7" i="1" l="1"/>
</calcChain>
</file>

<file path=xl/sharedStrings.xml><?xml version="1.0" encoding="utf-8"?>
<sst xmlns="http://schemas.openxmlformats.org/spreadsheetml/2006/main" count="194" uniqueCount="132">
  <si>
    <t>Total</t>
  </si>
  <si>
    <t>Bauperiode</t>
  </si>
  <si>
    <t>vor 1946</t>
  </si>
  <si>
    <t>1946-1980</t>
  </si>
  <si>
    <t>1981-2000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</si>
  <si>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</si>
  <si>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</si>
  <si>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</si>
  <si>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</si>
  <si>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</si>
  <si>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</si>
  <si>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</si>
  <si>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</si>
  <si>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Quelle: BFS (Gebäude- und Wohnungsstatistik)</t>
  </si>
  <si>
    <t>2006-2010 erbaut</t>
  </si>
  <si>
    <t>*</t>
  </si>
  <si>
    <t>* Entfällt, weil trivial oder Begriffe nicht anwendbar</t>
  </si>
  <si>
    <t>2011-2015 erbaut</t>
  </si>
  <si>
    <t>Tabelle</t>
  </si>
  <si>
    <t>Code</t>
  </si>
  <si>
    <t>DE</t>
  </si>
  <si>
    <t>RM</t>
  </si>
  <si>
    <t>IT</t>
  </si>
  <si>
    <t>Sprache</t>
  </si>
  <si>
    <t>&lt;Fachbereich&gt;</t>
  </si>
  <si>
    <t>Daten &amp; Statistik</t>
  </si>
  <si>
    <t>Datas &amp; Statistica</t>
  </si>
  <si>
    <t>Dati &amp; Statistica</t>
  </si>
  <si>
    <t>T1</t>
  </si>
  <si>
    <t>&lt;Titel&gt;</t>
  </si>
  <si>
    <t>&lt;UTitel&gt;</t>
  </si>
  <si>
    <t>T1-2</t>
  </si>
  <si>
    <t>&lt;SpaltenTitel_1&gt;</t>
  </si>
  <si>
    <t>Totale</t>
  </si>
  <si>
    <t>&lt;SpaltenTitel_2&gt;</t>
  </si>
  <si>
    <t>&lt;SpaltenTitel_3&gt;</t>
  </si>
  <si>
    <t>&lt;SpaltenTitel_1.1&gt;</t>
  </si>
  <si>
    <t>&lt;SpaltenTitel_1.2&gt;</t>
  </si>
  <si>
    <t>&lt;SpaltenTitel_2.1&gt;</t>
  </si>
  <si>
    <t>&lt;SpaltenTitel_2.2&gt;</t>
  </si>
  <si>
    <t>&lt;Zeilentitel_1&gt;</t>
  </si>
  <si>
    <t>&lt;Zeilentitel_2&gt;</t>
  </si>
  <si>
    <t>&lt;Legende_1&gt;</t>
  </si>
  <si>
    <t>&lt;Quelle_1&gt;</t>
  </si>
  <si>
    <t>&lt;Aktualisierung&gt;</t>
  </si>
  <si>
    <t>&lt;SpaltenTitel_4&gt;</t>
  </si>
  <si>
    <t>&lt;SpaltenTitel_1.3&gt;</t>
  </si>
  <si>
    <t>&lt;SpaltenTitel_1.4&gt;</t>
  </si>
  <si>
    <t>&lt;SpaltenTitel_2.3&gt;</t>
  </si>
  <si>
    <t>&lt;SpaltenTitel_2.4&gt;</t>
  </si>
  <si>
    <t>&lt;SpaltenTitel_2.5&gt;</t>
  </si>
  <si>
    <t>&lt;Zeilentitel_1.1&gt;</t>
  </si>
  <si>
    <t>&lt;Zeilentitel_1.2&gt;</t>
  </si>
  <si>
    <t>&lt;Zeilentitel_1.3&gt;</t>
  </si>
  <si>
    <t>&lt;Zeilentitel_1.4&gt;</t>
  </si>
  <si>
    <t>&lt;Zeilentitel_1.5&gt;</t>
  </si>
  <si>
    <t>&lt;Zeilentitel_2.1&gt;</t>
  </si>
  <si>
    <t>&lt;Zeilentitel_2.2&gt;</t>
  </si>
  <si>
    <t>&lt;Zeilentitel_2.3&gt;</t>
  </si>
  <si>
    <t>&lt;Zeilentitel_2.4&gt;</t>
  </si>
  <si>
    <t>&lt;Zeilentitel_2.5&gt;</t>
  </si>
  <si>
    <t>&lt;Zeilentitel_2.6&gt;</t>
  </si>
  <si>
    <t>&lt;Zeilentitel_2.7&gt;</t>
  </si>
  <si>
    <t>Epoca di costruzione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</si>
  <si>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</si>
  <si>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</si>
  <si>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</si>
  <si>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</si>
  <si>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</si>
  <si>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</si>
  <si>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</si>
  <si>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</si>
  <si>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</si>
  <si>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>Costruiti tra il 2011 e il 2015</t>
  </si>
  <si>
    <t>* Dato omesso perché evidente o non pertinente</t>
  </si>
  <si>
    <t>Fonte: UST (Statistica degli edifici e delle abitazioni)</t>
  </si>
  <si>
    <t>Perioda da construcziun</t>
  </si>
  <si>
    <t>avant l'onn 1946</t>
  </si>
  <si>
    <t>Construì avant il 1919</t>
  </si>
  <si>
    <t>Construì ils onns 1919-1945</t>
  </si>
  <si>
    <t>Construì ils onns 1946-1960</t>
  </si>
  <si>
    <t>Construì ils onns 1961-1970</t>
  </si>
  <si>
    <t>Construì ils onns 1971-1980</t>
  </si>
  <si>
    <t>Construì ils onns 1981-1990</t>
  </si>
  <si>
    <t>Construì ils onns 1991-2000</t>
  </si>
  <si>
    <t>Construì ils onns 2001-2005</t>
  </si>
  <si>
    <t>Construì ils onns 2006-2010</t>
  </si>
  <si>
    <t>Construì ils onns 2011-2015</t>
  </si>
  <si>
    <t>* Scroda, perquai che trivial u noziuns n'èn betg applitgablas</t>
  </si>
  <si>
    <t>Funtauna: UST (Statistica dals edifizis e da las abitaziuns)</t>
  </si>
  <si>
    <t>Wohnungen</t>
  </si>
  <si>
    <t>Abitaziuns</t>
  </si>
  <si>
    <t>Abitazioni</t>
  </si>
  <si>
    <t>Mit Zimmer(n)</t>
  </si>
  <si>
    <t>6+</t>
  </si>
  <si>
    <t>&lt;SpaltenTitel_1.5&gt;</t>
  </si>
  <si>
    <t>&lt;SpaltenTitel_1.6&gt;</t>
  </si>
  <si>
    <t>&lt;Zeilentitel_1.6&gt;</t>
  </si>
  <si>
    <t>&lt;Zeilentitel_1.7&gt;</t>
  </si>
  <si>
    <t>&lt;Zeilentitel_1.8&gt;</t>
  </si>
  <si>
    <t>&lt;Zeilentitel_1.9&gt;</t>
  </si>
  <si>
    <t>&lt;Zeilentitel_1.10&gt;</t>
  </si>
  <si>
    <t>&lt;Zeilentitel_1.11&gt;</t>
  </si>
  <si>
    <t>unter 40</t>
  </si>
  <si>
    <t>40-59</t>
  </si>
  <si>
    <t>60-79</t>
  </si>
  <si>
    <t>80-99</t>
  </si>
  <si>
    <t>100-119</t>
  </si>
  <si>
    <t>120-159</t>
  </si>
  <si>
    <t>160+</t>
  </si>
  <si>
    <t>Fläche der Wohnung (in m2)</t>
  </si>
  <si>
    <t>Con … locale(i)</t>
  </si>
  <si>
    <t>Superficie dell'abitazione (in m2)</t>
  </si>
  <si>
    <t>inferiore a 40</t>
  </si>
  <si>
    <t>Surfatscha da l'abitaziun (en m2)</t>
  </si>
  <si>
    <t>sut 40</t>
  </si>
  <si>
    <t>Cun … stanza(s)</t>
  </si>
  <si>
    <t>prima del 1946</t>
  </si>
  <si>
    <t>2016-2020 erbaut</t>
  </si>
  <si>
    <t>&lt;Zeilentitel_1.12&gt;</t>
  </si>
  <si>
    <t>Construì ils onns 2016-2020</t>
  </si>
  <si>
    <t>Costruiti tra il 2016 e il 2020</t>
  </si>
  <si>
    <t>Allgemeine Übersicht "Wohnungen" im Kanton Graubünden, 2025</t>
  </si>
  <si>
    <t>Survista generala "abitaziuns" en il chantun Grischun, 2025</t>
  </si>
  <si>
    <t>Prospetto sinottico "abitazioni" nel cantone Grigioni, 2025</t>
  </si>
  <si>
    <t>2001-2025</t>
  </si>
  <si>
    <t>2021-2025 erbaut</t>
  </si>
  <si>
    <t>Construì ils onns 2021-2025</t>
  </si>
  <si>
    <t>Costruiti tra il 2021 e il 2025</t>
  </si>
  <si>
    <t>Letztmals aktualisiert am: 15.09.2026</t>
  </si>
  <si>
    <t>Ultima actualisaziun: 15.09.2026</t>
  </si>
  <si>
    <t>Ultimo aggiornamento: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</si>
</sst>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00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9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1" fillId="3" borderId="0" xfId="0" applyFont="1" applyFill="1"/>
    <xf numFmtId="0" fontId="2" fillId="3" borderId="0" xfId="0" applyFont="1" applyFill="1"/>
    <xf numFmtId="0" fontId="4" fillId="3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0" fillId="3" borderId="0" xfId="0" applyFill="1"/>
    <xf numFmtId="0" fontId="1" fillId="4" borderId="1" xfId="0" applyFont="1" applyFill="1" applyBorder="1"/>
    <xf numFmtId="0" fontId="1" fillId="4" borderId="2" xfId="0" applyFont="1" applyFill="1" applyBorder="1"/>
    <xf numFmtId="3" fontId="1" fillId="0" borderId="15" xfId="0" applyNumberFormat="1" applyFont="1" applyBorder="1"/>
    <xf numFmtId="3" fontId="1" fillId="4" borderId="0" xfId="0" applyNumberFormat="1" applyFont="1" applyFill="1"/>
    <xf numFmtId="0" fontId="1" fillId="4" borderId="2" xfId="0" applyFont="1" applyFill="1" applyBorder="1" applyAlignment="1">
      <alignment horizontal="left" wrapText="1"/>
    </xf>
    <xf numFmtId="3" fontId="1" fillId="4" borderId="5" xfId="0" applyNumberFormat="1" applyFont="1" applyFill="1" applyBorder="1"/>
    <xf numFmtId="3" fontId="1" fillId="0" borderId="16" xfId="0" applyNumberFormat="1" applyFont="1" applyBorder="1"/>
    <xf numFmtId="0" fontId="1" fillId="0" borderId="17" xfId="0" applyFont="1" applyBorder="1" applyAlignment="1">
      <alignment wrapText="1"/>
    </xf>
    <xf numFmtId="3" fontId="1" fillId="0" borderId="18" xfId="0" applyNumberFormat="1" applyFont="1" applyBorder="1"/>
    <xf numFmtId="3" fontId="1" fillId="4" borderId="6" xfId="0" applyNumberFormat="1" applyFont="1" applyFill="1" applyBorder="1"/>
    <xf numFmtId="3" fontId="1" fillId="0" borderId="19" xfId="0" applyNumberFormat="1" applyFont="1" applyBorder="1"/>
    <xf numFmtId="3" fontId="1" fillId="4" borderId="2" xfId="0" applyNumberFormat="1" applyFont="1" applyFill="1" applyBorder="1"/>
    <xf numFmtId="0" fontId="1" fillId="5" borderId="0" xfId="0" applyFont="1" applyFill="1"/>
    <xf numFmtId="3" fontId="1" fillId="6" borderId="8" xfId="0" applyNumberFormat="1" applyFont="1" applyFill="1" applyBorder="1"/>
    <xf numFmtId="3" fontId="1" fillId="6" borderId="1" xfId="0" applyNumberFormat="1" applyFont="1" applyFill="1" applyBorder="1"/>
    <xf numFmtId="3" fontId="1" fillId="6" borderId="9" xfId="0" applyNumberFormat="1" applyFont="1" applyFill="1" applyBorder="1"/>
    <xf numFmtId="3" fontId="1" fillId="6" borderId="10" xfId="0" applyNumberFormat="1" applyFont="1" applyFill="1" applyBorder="1"/>
    <xf numFmtId="3" fontId="1" fillId="6" borderId="6" xfId="0" applyNumberFormat="1" applyFont="1" applyFill="1" applyBorder="1"/>
    <xf numFmtId="3" fontId="1" fillId="6" borderId="2" xfId="0" applyNumberFormat="1" applyFont="1" applyFill="1" applyBorder="1"/>
    <xf numFmtId="3" fontId="1" fillId="6" borderId="0" xfId="0" applyNumberFormat="1" applyFont="1" applyFill="1"/>
    <xf numFmtId="3" fontId="1" fillId="6" borderId="5" xfId="0" applyNumberFormat="1" applyFont="1" applyFill="1" applyBorder="1"/>
    <xf numFmtId="0" fontId="12" fillId="2" borderId="0" xfId="0" applyFont="1" applyFill="1" applyAlignment="1">
      <alignment horizontal="left"/>
    </xf>
    <xf numFmtId="3" fontId="1" fillId="4" borderId="3" xfId="0" applyNumberFormat="1" applyFont="1" applyFill="1" applyBorder="1"/>
    <xf numFmtId="3" fontId="1" fillId="4" borderId="4" xfId="0" applyNumberFormat="1" applyFont="1" applyFill="1" applyBorder="1"/>
    <xf numFmtId="3" fontId="1" fillId="4" borderId="11" xfId="0" applyNumberFormat="1" applyFont="1" applyFill="1" applyBorder="1"/>
    <xf numFmtId="3" fontId="1" fillId="4" borderId="7" xfId="0" applyNumberFormat="1" applyFont="1" applyFill="1" applyBorder="1"/>
    <xf numFmtId="3" fontId="1" fillId="4" borderId="2" xfId="0" applyNumberFormat="1" applyFont="1" applyFill="1" applyBorder="1" applyAlignment="1">
      <alignment horizontal="right"/>
    </xf>
    <xf numFmtId="3" fontId="1" fillId="4" borderId="0" xfId="0" applyNumberFormat="1" applyFont="1" applyFill="1" applyAlignment="1">
      <alignment horizontal="right"/>
    </xf>
    <xf numFmtId="3" fontId="1" fillId="4" borderId="5" xfId="0" applyNumberFormat="1" applyFont="1" applyFill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1" fillId="0" borderId="15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1" fillId="4" borderId="11" xfId="0" applyNumberFormat="1" applyFont="1" applyFill="1" applyBorder="1" applyAlignment="1">
      <alignment horizontal="right"/>
    </xf>
    <xf numFmtId="3" fontId="1" fillId="4" borderId="7" xfId="0" applyNumberFormat="1" applyFont="1" applyFill="1" applyBorder="1" applyAlignment="1">
      <alignment horizontal="right"/>
    </xf>
    <xf numFmtId="0" fontId="11" fillId="7" borderId="0" xfId="0" applyFont="1" applyFill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7" fillId="5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3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 wrapText="1"/>
    </xf>
    <xf numFmtId="0" fontId="10" fillId="8" borderId="0" xfId="0" applyFont="1" applyFill="1" applyAlignment="1">
      <alignment horizontal="left" vertical="center" wrapText="1"/>
    </xf>
    <xf numFmtId="0" fontId="7" fillId="9" borderId="0" xfId="0" applyFont="1" applyFill="1" applyAlignment="1">
      <alignment horizontal="left" vertical="top" wrapText="1"/>
    </xf>
    <xf numFmtId="0" fontId="10" fillId="9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0" fillId="9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1" fillId="0" borderId="17" xfId="0" applyFont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wrapText="1"/>
    </xf>
    <xf numFmtId="0" fontId="1" fillId="4" borderId="7" xfId="0" applyFont="1" applyFill="1" applyBorder="1" applyAlignment="1">
      <alignment horizontal="center" wrapText="1"/>
    </xf>
    <xf numFmtId="16" fontId="1" fillId="4" borderId="3" xfId="0" quotePrefix="1" applyNumberFormat="1" applyFont="1" applyFill="1" applyBorder="1" applyAlignment="1">
      <alignment horizontal="center" wrapText="1"/>
    </xf>
    <xf numFmtId="0" fontId="1" fillId="4" borderId="3" xfId="0" quotePrefix="1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horizontal="left" vertical="top" wrapText="1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8" xfId="0" applyFont="1" applyFill="1" applyBorder="1"/>
    <xf numFmtId="0" fontId="1" fillId="4" borderId="3" xfId="0" applyFont="1" applyFill="1" applyBorder="1"/>
    <xf numFmtId="0" fontId="1" fillId="4" borderId="11" xfId="0" applyFont="1" applyFill="1" applyBorder="1"/>
    <xf numFmtId="0" fontId="1" fillId="4" borderId="7" xfId="0" applyFont="1" applyFill="1" applyBorder="1"/>
  </cellXfs>
  <cellStyles count="6">
    <cellStyle name="Normal 2" xfId="1" xr:uid="{00000000-0005-0000-0000-000000000000}"/>
    <cellStyle name="Normal 4 2" xfId="2" xr:uid="{00000000-0005-0000-0000-000001000000}"/>
    <cellStyle name="Normal 6" xfId="5" xr:uid="{33990C73-09A8-4D64-B11D-9CA21EE33A69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111125</xdr:colOff>
      <xdr:row>5</xdr:row>
      <xdr:rowOff>32777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68875" cy="956702"/>
        </a:xfrm>
        <a:prstGeom prst="rect">
          <a:avLst/>
        </a:prstGeom>
      </xdr:spPr>
    </xdr:pic>
    <xdr:clientData/>
  </xdr:twoCellAnchor>
  <xdr:twoCellAnchor>
    <xdr:from>
      <xdr:col>4</xdr:col>
      <xdr:colOff>142875</xdr:colOff>
      <xdr:row>0</xdr:row>
      <xdr:rowOff>19050</xdr:rowOff>
    </xdr:from>
    <xdr:to>
      <xdr:col>7</xdr:col>
      <xdr:colOff>257789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00625" y="19050"/>
          <a:ext cx="24009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720" name="Option Button 696" hidden="1">
                <a:extLst>
                  <a:ext uri="{63B3BB69-23CF-44E3-9099-C40C66FF867C}">
                    <a14:compatExt spid="_x0000_s1720"/>
                  </a:ext>
                  <a:ext uri="{FF2B5EF4-FFF2-40B4-BE49-F238E27FC236}">
                    <a16:creationId xmlns:a16="http://schemas.microsoft.com/office/drawing/2014/main" id="{00000000-0008-0000-0000-0000B806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721" name="Option Button 697" hidden="1">
                <a:extLst>
                  <a:ext uri="{63B3BB69-23CF-44E3-9099-C40C66FF867C}">
                    <a14:compatExt spid="_x0000_s1721"/>
                  </a:ext>
                  <a:ext uri="{FF2B5EF4-FFF2-40B4-BE49-F238E27FC236}">
                    <a16:creationId xmlns:a16="http://schemas.microsoft.com/office/drawing/2014/main" id="{00000000-0008-0000-0000-0000B906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722" name="Option Button 698" hidden="1">
                <a:extLst>
                  <a:ext uri="{63B3BB69-23CF-44E3-9099-C40C66FF867C}">
                    <a14:compatExt spid="_x0000_s1722"/>
                  </a:ext>
                  <a:ext uri="{FF2B5EF4-FFF2-40B4-BE49-F238E27FC236}">
                    <a16:creationId xmlns:a16="http://schemas.microsoft.com/office/drawing/2014/main" id="{00000000-0008-0000-0000-0000BA06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zoomScaleNormal="100" workbookViewId="0"/>
  </sheetViews>
  <sheetFormatPr baseColWidth="10" defaultRowHeight="12.75" x14ac:dyDescent="0.2"/>
  <cols>
    <col min="1" max="1" width="38.5703125" style="8" customWidth="1"/>
    <col min="2" max="11" width="11.42578125" style="8"/>
    <col min="12" max="12" width="11.42578125" style="8" customWidth="1"/>
    <col min="13" max="16384" width="11.42578125" style="8"/>
  </cols>
  <sheetData>
    <row r="1" spans="1:12" s="3" customFormat="1" x14ac:dyDescent="0.2"/>
    <row r="2" spans="1:12" s="3" customFormat="1" ht="15.75" x14ac:dyDescent="0.25">
      <c r="B2" s="4"/>
    </row>
    <row r="3" spans="1:12" s="3" customFormat="1" ht="15.75" x14ac:dyDescent="0.25">
      <c r="B3" s="4"/>
    </row>
    <row r="4" spans="1:12" s="3" customFormat="1" ht="15.75" x14ac:dyDescent="0.25">
      <c r="B4" s="4"/>
    </row>
    <row r="5" spans="1:12" s="3" customFormat="1" x14ac:dyDescent="0.2"/>
    <row r="6" spans="1:12" s="3" customFormat="1" ht="6" customHeight="1" x14ac:dyDescent="0.2"/>
    <row r="7" spans="1:12" s="3" customFormat="1" ht="15.75" customHeight="1" x14ac:dyDescent="0.2">
      <c r="A7" s="66" t="str">
        <f>VLOOKUP("&lt;Fachbereich&gt;",Uebersetzungen!$B$3:$E$33,Uebersetzungen!$B$2+1,FALSE)</f>
        <v>Daten &amp; Statistik</v>
      </c>
      <c r="B7" s="66"/>
      <c r="C7" s="66"/>
      <c r="D7" s="66"/>
      <c r="E7" s="57"/>
      <c r="F7" s="57"/>
      <c r="G7" s="5"/>
      <c r="H7" s="5"/>
      <c r="I7" s="5"/>
      <c r="J7" s="5"/>
      <c r="K7" s="5"/>
    </row>
    <row r="9" spans="1:12" ht="18" x14ac:dyDescent="0.25">
      <c r="A9" s="30" t="str">
        <f>VLOOKUP("&lt;Titel&gt;",Uebersetzungen!$B$3:$E$33,Uebersetzungen!$B$2+1,FALSE)</f>
        <v>Allgemeine Übersicht "Wohnungen" im Kanton Graubünden, 2025</v>
      </c>
      <c r="B9" s="4"/>
      <c r="C9" s="4"/>
      <c r="D9" s="4"/>
      <c r="E9" s="4"/>
      <c r="F9" s="4"/>
      <c r="G9" s="4"/>
      <c r="H9" s="1"/>
      <c r="I9" s="1"/>
      <c r="J9" s="1"/>
      <c r="K9" s="1"/>
      <c r="L9" s="2"/>
    </row>
    <row r="10" spans="1:12" x14ac:dyDescent="0.2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9"/>
      <c r="B12" s="67" t="str">
        <f>VLOOKUP("&lt;SpaltenTitel_1&gt;",Uebersetzungen!$B$3:$E$298,Uebersetzungen!$B$2+1,FALSE)</f>
        <v>Wohnungen</v>
      </c>
      <c r="C12" s="68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2">
      <c r="A13" s="10"/>
      <c r="B13" s="70" t="str">
        <f>VLOOKUP("&lt;SpaltenTitel_2&gt;",Uebersetzungen!$B$3:$E$298,Uebersetzungen!$B$2+1,FALSE)</f>
        <v>Total</v>
      </c>
      <c r="C13" s="67" t="str">
        <f>VLOOKUP("&lt;SpaltenTitel_3&gt;",Uebersetzungen!$B$3:$E$298,Uebersetzungen!$B$2+1,FALSE)</f>
        <v>Mit Zimmer(n)</v>
      </c>
      <c r="D13" s="68"/>
      <c r="E13" s="68"/>
      <c r="F13" s="68"/>
      <c r="G13" s="68"/>
      <c r="H13" s="69"/>
      <c r="I13" s="72" t="str">
        <f>VLOOKUP("&lt;SpaltenTitel_4&gt;",Uebersetzungen!$B$3:$E$298,Uebersetzungen!$B$2+1,FALSE)</f>
        <v>Bauperiode</v>
      </c>
      <c r="J13" s="72"/>
      <c r="K13" s="72"/>
      <c r="L13" s="73"/>
    </row>
    <row r="14" spans="1:12" s="65" customFormat="1" x14ac:dyDescent="0.2">
      <c r="A14" s="61"/>
      <c r="B14" s="71"/>
      <c r="C14" s="60">
        <f>VLOOKUP("&lt;SpaltenTitel_1.1&gt;",Uebersetzungen!$B$3:$E$298,Uebersetzungen!$B$2+1,FALSE)</f>
        <v>1</v>
      </c>
      <c r="D14" s="60">
        <f>VLOOKUP("&lt;SpaltenTitel_1.2&gt;",Uebersetzungen!$B$3:$E$298,Uebersetzungen!$B$2+1,FALSE)</f>
        <v>2</v>
      </c>
      <c r="E14" s="60">
        <f>VLOOKUP("&lt;SpaltenTitel_1.3&gt;",Uebersetzungen!$B$3:$E$298,Uebersetzungen!$B$2+1,FALSE)</f>
        <v>3</v>
      </c>
      <c r="F14" s="60">
        <f>VLOOKUP("&lt;SpaltenTitel_1.4&gt;",Uebersetzungen!$B$3:$E$298,Uebersetzungen!$B$2+1,FALSE)</f>
        <v>4</v>
      </c>
      <c r="G14" s="60">
        <f>VLOOKUP("&lt;SpaltenTitel_1.5&gt;",Uebersetzungen!$B$3:$E$298,Uebersetzungen!$B$2+1,FALSE)</f>
        <v>5</v>
      </c>
      <c r="H14" s="60" t="str">
        <f>VLOOKUP("&lt;SpaltenTitel_1.6&gt;",Uebersetzungen!$B$3:$E$298,Uebersetzungen!$B$2+1,FALSE)</f>
        <v>6+</v>
      </c>
      <c r="I14" s="62" t="str">
        <f>VLOOKUP("&lt;SpaltenTitel_2.1&gt;",Uebersetzungen!$B$3:$E$298,Uebersetzungen!$B$2+1,FALSE)</f>
        <v>vor 1946</v>
      </c>
      <c r="J14" s="60" t="str">
        <f>VLOOKUP("&lt;SpaltenTitel_2.2&gt;",Uebersetzungen!$B$3:$E$298,Uebersetzungen!$B$2+1,FALSE)</f>
        <v>1946-1980</v>
      </c>
      <c r="K14" s="63" t="str">
        <f>VLOOKUP("&lt;SpaltenTitel_2.3&gt;",Uebersetzungen!$B$3:$E$298,Uebersetzungen!$B$2+1,FALSE)</f>
        <v>1981-2000</v>
      </c>
      <c r="L14" s="64" t="str">
        <f>VLOOKUP("&lt;SpaltenTitel_2.4&gt;",Uebersetzungen!$B$3:$E$298,Uebersetzungen!$B$2+1,FALSE)</f>
        <v>2001-2025</v>
      </c>
    </row>
    <row r="15" spans="1:12" x14ac:dyDescent="0.2">
      <c r="A15" s="21" t="str">
        <f>VLOOKUP("&lt;Zeilentitel_1&gt;",Uebersetzungen!$B$3:$E$298,Uebersetzungen!$B$2+1,FALSE)</f>
        <v>Total</v>
      </c>
      <c r="B15" s="22">
        <v>187807</v>
      </c>
      <c r="C15" s="23">
        <v>20142</v>
      </c>
      <c r="D15" s="24">
        <v>33422</v>
      </c>
      <c r="E15" s="24">
        <v>47203</v>
      </c>
      <c r="F15" s="24">
        <v>47522</v>
      </c>
      <c r="G15" s="24">
        <v>23628</v>
      </c>
      <c r="H15" s="25">
        <v>15890</v>
      </c>
      <c r="I15" s="24">
        <v>45773</v>
      </c>
      <c r="J15" s="24">
        <v>60944</v>
      </c>
      <c r="K15" s="24">
        <v>42425</v>
      </c>
      <c r="L15" s="25">
        <v>38665</v>
      </c>
    </row>
    <row r="16" spans="1:12" x14ac:dyDescent="0.2">
      <c r="A16" s="16" t="str">
        <f>VLOOKUP("&lt;Zeilentitel_1.1&gt;",Uebersetzungen!$B$3:$E$33,Uebersetzungen!$B$2+1,FALSE)</f>
        <v>vor 1919 erbaut</v>
      </c>
      <c r="B16" s="17">
        <v>37159</v>
      </c>
      <c r="C16" s="19">
        <v>3866</v>
      </c>
      <c r="D16" s="11">
        <v>6179</v>
      </c>
      <c r="E16" s="11">
        <v>8838</v>
      </c>
      <c r="F16" s="11">
        <v>8587</v>
      </c>
      <c r="G16" s="11">
        <v>5261</v>
      </c>
      <c r="H16" s="15">
        <v>4428</v>
      </c>
      <c r="I16" s="38">
        <v>37159</v>
      </c>
      <c r="J16" s="39" t="s">
        <v>15</v>
      </c>
      <c r="K16" s="39" t="s">
        <v>15</v>
      </c>
      <c r="L16" s="40" t="s">
        <v>15</v>
      </c>
    </row>
    <row r="17" spans="1:12" x14ac:dyDescent="0.2">
      <c r="A17" s="13" t="str">
        <f>VLOOKUP("&lt;Zeilentitel_1.2&gt;",Uebersetzungen!$B$3:$E$33,Uebersetzungen!$B$2+1,FALSE)</f>
        <v>1919-1945 erbaut</v>
      </c>
      <c r="B17" s="18">
        <v>8614</v>
      </c>
      <c r="C17" s="20">
        <v>901</v>
      </c>
      <c r="D17" s="12">
        <v>1335</v>
      </c>
      <c r="E17" s="12">
        <v>2003</v>
      </c>
      <c r="F17" s="12">
        <v>2064</v>
      </c>
      <c r="G17" s="12">
        <v>1226</v>
      </c>
      <c r="H17" s="14">
        <v>1085</v>
      </c>
      <c r="I17" s="36">
        <v>8614</v>
      </c>
      <c r="J17" s="36" t="s">
        <v>15</v>
      </c>
      <c r="K17" s="36" t="s">
        <v>15</v>
      </c>
      <c r="L17" s="37" t="s">
        <v>15</v>
      </c>
    </row>
    <row r="18" spans="1:12" x14ac:dyDescent="0.2">
      <c r="A18" s="13" t="str">
        <f>VLOOKUP("&lt;Zeilentitel_1.3&gt;",Uebersetzungen!$B$3:$E$33,Uebersetzungen!$B$2+1,FALSE)</f>
        <v>1946-1960 erbaut</v>
      </c>
      <c r="B18" s="18">
        <v>10543</v>
      </c>
      <c r="C18" s="20">
        <v>1005</v>
      </c>
      <c r="D18" s="12">
        <v>1322</v>
      </c>
      <c r="E18" s="12">
        <v>2433</v>
      </c>
      <c r="F18" s="12">
        <v>3186</v>
      </c>
      <c r="G18" s="12">
        <v>1501</v>
      </c>
      <c r="H18" s="14">
        <v>1096</v>
      </c>
      <c r="I18" s="36" t="s">
        <v>15</v>
      </c>
      <c r="J18" s="36">
        <v>10543</v>
      </c>
      <c r="K18" s="36" t="s">
        <v>15</v>
      </c>
      <c r="L18" s="37" t="s">
        <v>15</v>
      </c>
    </row>
    <row r="19" spans="1:12" x14ac:dyDescent="0.2">
      <c r="A19" s="16" t="str">
        <f>VLOOKUP("&lt;Zeilentitel_1.4&gt;",Uebersetzungen!$B$3:$E$33,Uebersetzungen!$B$2+1,FALSE)</f>
        <v>1961-1970 erbaut</v>
      </c>
      <c r="B19" s="17">
        <v>21393</v>
      </c>
      <c r="C19" s="19">
        <v>3064</v>
      </c>
      <c r="D19" s="11">
        <v>3261</v>
      </c>
      <c r="E19" s="11">
        <v>5603</v>
      </c>
      <c r="F19" s="11">
        <v>5721</v>
      </c>
      <c r="G19" s="11">
        <v>2154</v>
      </c>
      <c r="H19" s="15">
        <v>1590</v>
      </c>
      <c r="I19" s="38" t="s">
        <v>15</v>
      </c>
      <c r="J19" s="39">
        <v>21393</v>
      </c>
      <c r="K19" s="39" t="s">
        <v>15</v>
      </c>
      <c r="L19" s="40" t="s">
        <v>15</v>
      </c>
    </row>
    <row r="20" spans="1:12" x14ac:dyDescent="0.2">
      <c r="A20" s="16" t="str">
        <f>VLOOKUP("&lt;Zeilentitel_1.5&gt;",Uebersetzungen!$B$3:$E$33,Uebersetzungen!$B$2+1,FALSE)</f>
        <v>1971-1980 erbaut</v>
      </c>
      <c r="B20" s="17">
        <v>29008</v>
      </c>
      <c r="C20" s="19">
        <v>4771</v>
      </c>
      <c r="D20" s="11">
        <v>6437</v>
      </c>
      <c r="E20" s="11">
        <v>7146</v>
      </c>
      <c r="F20" s="11">
        <v>6370</v>
      </c>
      <c r="G20" s="11">
        <v>2672</v>
      </c>
      <c r="H20" s="15">
        <v>1612</v>
      </c>
      <c r="I20" s="38" t="s">
        <v>15</v>
      </c>
      <c r="J20" s="39">
        <v>29008</v>
      </c>
      <c r="K20" s="39" t="s">
        <v>15</v>
      </c>
      <c r="L20" s="40" t="s">
        <v>15</v>
      </c>
    </row>
    <row r="21" spans="1:12" x14ac:dyDescent="0.2">
      <c r="A21" s="16" t="str">
        <f>VLOOKUP("&lt;Zeilentitel_1.6&gt;",Uebersetzungen!$B$3:$E$33,Uebersetzungen!$B$2+1,FALSE)</f>
        <v>1981-1990 erbaut</v>
      </c>
      <c r="B21" s="18">
        <v>23568</v>
      </c>
      <c r="C21" s="35">
        <v>2515</v>
      </c>
      <c r="D21" s="36">
        <v>5369</v>
      </c>
      <c r="E21" s="36">
        <v>5774</v>
      </c>
      <c r="F21" s="36">
        <v>5443</v>
      </c>
      <c r="G21" s="36">
        <v>2785</v>
      </c>
      <c r="H21" s="37">
        <v>1682</v>
      </c>
      <c r="I21" s="12" t="s">
        <v>15</v>
      </c>
      <c r="J21" s="12" t="s">
        <v>15</v>
      </c>
      <c r="K21" s="12">
        <v>23568</v>
      </c>
      <c r="L21" s="14" t="s">
        <v>15</v>
      </c>
    </row>
    <row r="22" spans="1:12" x14ac:dyDescent="0.2">
      <c r="A22" s="16" t="str">
        <f>VLOOKUP("&lt;Zeilentitel_1.7&gt;",Uebersetzungen!$B$3:$E$334,Uebersetzungen!$B$2+1,FALSE)</f>
        <v>1991-2000 erbaut</v>
      </c>
      <c r="B22" s="18">
        <v>18857</v>
      </c>
      <c r="C22" s="35">
        <v>1450</v>
      </c>
      <c r="D22" s="36">
        <v>3428</v>
      </c>
      <c r="E22" s="36">
        <v>4479</v>
      </c>
      <c r="F22" s="36">
        <v>5161</v>
      </c>
      <c r="G22" s="36">
        <v>2830</v>
      </c>
      <c r="H22" s="37">
        <v>1509</v>
      </c>
      <c r="I22" s="12" t="s">
        <v>15</v>
      </c>
      <c r="J22" s="12" t="s">
        <v>15</v>
      </c>
      <c r="K22" s="12">
        <v>18857</v>
      </c>
      <c r="L22" s="14" t="s">
        <v>15</v>
      </c>
    </row>
    <row r="23" spans="1:12" x14ac:dyDescent="0.2">
      <c r="A23" s="13" t="str">
        <f>VLOOKUP("&lt;Zeilentitel_1.8&gt;",Uebersetzungen!$B$3:$E$334,Uebersetzungen!$B$2+1,FALSE)</f>
        <v>2001-2005 erbaut</v>
      </c>
      <c r="B23" s="18">
        <v>7136</v>
      </c>
      <c r="C23" s="35">
        <v>362</v>
      </c>
      <c r="D23" s="36">
        <v>1044</v>
      </c>
      <c r="E23" s="36">
        <v>1812</v>
      </c>
      <c r="F23" s="36">
        <v>2047</v>
      </c>
      <c r="G23" s="36">
        <v>1189</v>
      </c>
      <c r="H23" s="37">
        <v>682</v>
      </c>
      <c r="I23" s="12" t="s">
        <v>15</v>
      </c>
      <c r="J23" s="12" t="s">
        <v>15</v>
      </c>
      <c r="K23" s="12" t="s">
        <v>15</v>
      </c>
      <c r="L23" s="14">
        <v>7136</v>
      </c>
    </row>
    <row r="24" spans="1:12" x14ac:dyDescent="0.2">
      <c r="A24" s="13" t="str">
        <f>VLOOKUP("&lt;Zeilentitel_1.9&gt;",Uebersetzungen!$B$3:$E$334,Uebersetzungen!$B$2+1,FALSE)</f>
        <v>2006-2010 erbaut</v>
      </c>
      <c r="B24" s="18">
        <v>8942</v>
      </c>
      <c r="C24" s="35">
        <v>453</v>
      </c>
      <c r="D24" s="36">
        <v>1196</v>
      </c>
      <c r="E24" s="36">
        <v>2558</v>
      </c>
      <c r="F24" s="36">
        <v>2786</v>
      </c>
      <c r="G24" s="36">
        <v>1262</v>
      </c>
      <c r="H24" s="37">
        <v>687</v>
      </c>
      <c r="I24" s="12" t="s">
        <v>15</v>
      </c>
      <c r="J24" s="12" t="s">
        <v>15</v>
      </c>
      <c r="K24" s="12" t="s">
        <v>15</v>
      </c>
      <c r="L24" s="14">
        <v>8942</v>
      </c>
    </row>
    <row r="25" spans="1:12" x14ac:dyDescent="0.2">
      <c r="A25" s="13" t="str">
        <f>VLOOKUP("&lt;Zeilentitel_1.10&gt;",Uebersetzungen!$B$3:$E$334,Uebersetzungen!$B$2+1,FALSE)</f>
        <v>2011-2015 erbaut</v>
      </c>
      <c r="B25" s="18">
        <v>9451</v>
      </c>
      <c r="C25" s="35">
        <v>648</v>
      </c>
      <c r="D25" s="36">
        <v>1345</v>
      </c>
      <c r="E25" s="36">
        <v>2832</v>
      </c>
      <c r="F25" s="36">
        <v>2849</v>
      </c>
      <c r="G25" s="36">
        <v>1163</v>
      </c>
      <c r="H25" s="37">
        <v>614</v>
      </c>
      <c r="I25" s="12" t="s">
        <v>15</v>
      </c>
      <c r="J25" s="12" t="s">
        <v>15</v>
      </c>
      <c r="K25" s="12" t="s">
        <v>15</v>
      </c>
      <c r="L25" s="14">
        <v>9451</v>
      </c>
    </row>
    <row r="26" spans="1:12" x14ac:dyDescent="0.2">
      <c r="A26" s="13" t="str">
        <f>VLOOKUP("&lt;Zeilentitel_1.11&gt;",Uebersetzungen!$B$3:$E$334,Uebersetzungen!$B$2+1,FALSE)</f>
        <v>2016-2020 erbaut</v>
      </c>
      <c r="B26" s="18">
        <v>6888</v>
      </c>
      <c r="C26" s="35">
        <v>303</v>
      </c>
      <c r="D26" s="36">
        <v>1392</v>
      </c>
      <c r="E26" s="36">
        <v>2066</v>
      </c>
      <c r="F26" s="36">
        <v>1850</v>
      </c>
      <c r="G26" s="36">
        <v>800</v>
      </c>
      <c r="H26" s="37">
        <v>477</v>
      </c>
      <c r="I26" s="12" t="s">
        <v>15</v>
      </c>
      <c r="J26" s="12" t="s">
        <v>15</v>
      </c>
      <c r="K26" s="12" t="s">
        <v>15</v>
      </c>
      <c r="L26" s="14">
        <v>6888</v>
      </c>
    </row>
    <row r="27" spans="1:12" x14ac:dyDescent="0.2">
      <c r="A27" s="13" t="str">
        <f>VLOOKUP("&lt;Zeilentitel_1.12&gt;",Uebersetzungen!$B$3:$E$334,Uebersetzungen!$B$2+1,FALSE)</f>
        <v>2021-2025 erbaut</v>
      </c>
      <c r="B27" s="18">
        <v>6248</v>
      </c>
      <c r="C27" s="35">
        <v>804</v>
      </c>
      <c r="D27" s="36">
        <v>1114</v>
      </c>
      <c r="E27" s="36">
        <v>1659</v>
      </c>
      <c r="F27" s="36">
        <v>1458</v>
      </c>
      <c r="G27" s="36">
        <v>785</v>
      </c>
      <c r="H27" s="37">
        <v>428</v>
      </c>
      <c r="I27" s="12" t="s">
        <v>15</v>
      </c>
      <c r="J27" s="12" t="s">
        <v>15</v>
      </c>
      <c r="K27" s="12" t="s">
        <v>15</v>
      </c>
      <c r="L27" s="14">
        <v>6248</v>
      </c>
    </row>
    <row r="28" spans="1:12" x14ac:dyDescent="0.2">
      <c r="A28" s="13"/>
      <c r="B28" s="18"/>
      <c r="C28" s="35"/>
      <c r="D28" s="36"/>
      <c r="E28" s="36"/>
      <c r="F28" s="36"/>
      <c r="G28" s="36"/>
      <c r="H28" s="37"/>
      <c r="I28" s="12"/>
      <c r="J28" s="12"/>
      <c r="K28" s="12"/>
      <c r="L28" s="14"/>
    </row>
    <row r="29" spans="1:12" x14ac:dyDescent="0.2">
      <c r="A29" s="21" t="str">
        <f>VLOOKUP("&lt;Zeilentitel_2&gt;",Uebersetzungen!$B$3:$E$298,Uebersetzungen!$B$2+1,FALSE)</f>
        <v>Fläche der Wohnung (in m2)</v>
      </c>
      <c r="B29" s="26"/>
      <c r="C29" s="27"/>
      <c r="D29" s="28"/>
      <c r="E29" s="28"/>
      <c r="F29" s="28"/>
      <c r="G29" s="28"/>
      <c r="H29" s="29"/>
      <c r="I29" s="28"/>
      <c r="J29" s="28"/>
      <c r="K29" s="28"/>
      <c r="L29" s="29"/>
    </row>
    <row r="30" spans="1:12" x14ac:dyDescent="0.2">
      <c r="A30" s="58" t="str">
        <f>VLOOKUP("&lt;Zeilentitel_2.1&gt;",Uebersetzungen!$B$3:$E$298,Uebersetzungen!$B$2+1,FALSE)</f>
        <v>unter 40</v>
      </c>
      <c r="B30" s="18">
        <v>23247</v>
      </c>
      <c r="C30" s="20">
        <v>16580</v>
      </c>
      <c r="D30" s="12">
        <v>5233</v>
      </c>
      <c r="E30" s="12">
        <v>1123</v>
      </c>
      <c r="F30" s="12">
        <v>310</v>
      </c>
      <c r="G30" s="12">
        <v>0</v>
      </c>
      <c r="H30" s="14">
        <v>1</v>
      </c>
      <c r="I30" s="12">
        <v>6395</v>
      </c>
      <c r="J30" s="12">
        <v>9886</v>
      </c>
      <c r="K30" s="12">
        <v>4482</v>
      </c>
      <c r="L30" s="14">
        <v>2484</v>
      </c>
    </row>
    <row r="31" spans="1:12" x14ac:dyDescent="0.2">
      <c r="A31" s="13" t="str">
        <f>VLOOKUP("&lt;Zeilentitel_2.2&gt;",Uebersetzungen!$B$3:$E$298,Uebersetzungen!$B$2+1,FALSE)</f>
        <v>40-59</v>
      </c>
      <c r="B31" s="18">
        <v>28411</v>
      </c>
      <c r="C31" s="20">
        <v>2962</v>
      </c>
      <c r="D31" s="12">
        <v>17969</v>
      </c>
      <c r="E31" s="12">
        <v>6094</v>
      </c>
      <c r="F31" s="12">
        <v>1136</v>
      </c>
      <c r="G31" s="12">
        <v>198</v>
      </c>
      <c r="H31" s="14">
        <v>52</v>
      </c>
      <c r="I31" s="12">
        <v>6492</v>
      </c>
      <c r="J31" s="12">
        <v>10354</v>
      </c>
      <c r="K31" s="12">
        <v>7296</v>
      </c>
      <c r="L31" s="14">
        <v>4269</v>
      </c>
    </row>
    <row r="32" spans="1:12" x14ac:dyDescent="0.2">
      <c r="A32" s="13" t="str">
        <f>VLOOKUP("&lt;Zeilentitel_2.3&gt;",Uebersetzungen!$B$3:$E$298,Uebersetzungen!$B$2+1,FALSE)</f>
        <v>60-79</v>
      </c>
      <c r="B32" s="18">
        <v>34677</v>
      </c>
      <c r="C32" s="20">
        <v>360</v>
      </c>
      <c r="D32" s="12">
        <v>8493</v>
      </c>
      <c r="E32" s="12">
        <v>19014</v>
      </c>
      <c r="F32" s="12">
        <v>5926</v>
      </c>
      <c r="G32" s="12">
        <v>743</v>
      </c>
      <c r="H32" s="14">
        <v>141</v>
      </c>
      <c r="I32" s="12">
        <v>7737</v>
      </c>
      <c r="J32" s="12">
        <v>13548</v>
      </c>
      <c r="K32" s="12">
        <v>7598</v>
      </c>
      <c r="L32" s="14">
        <v>5794</v>
      </c>
    </row>
    <row r="33" spans="1:12" x14ac:dyDescent="0.2">
      <c r="A33" s="13" t="str">
        <f>VLOOKUP("&lt;Zeilentitel_2.4&gt;",Uebersetzungen!$B$3:$E$298,Uebersetzungen!$B$2+1,FALSE)</f>
        <v>80-99</v>
      </c>
      <c r="B33" s="18">
        <v>35135</v>
      </c>
      <c r="C33" s="20">
        <v>116</v>
      </c>
      <c r="D33" s="12">
        <v>1294</v>
      </c>
      <c r="E33" s="12">
        <v>15094</v>
      </c>
      <c r="F33" s="12">
        <v>15222</v>
      </c>
      <c r="G33" s="12">
        <v>2823</v>
      </c>
      <c r="H33" s="14">
        <v>586</v>
      </c>
      <c r="I33" s="12">
        <v>8207</v>
      </c>
      <c r="J33" s="12">
        <v>11814</v>
      </c>
      <c r="K33" s="12">
        <v>7921</v>
      </c>
      <c r="L33" s="14">
        <v>7193</v>
      </c>
    </row>
    <row r="34" spans="1:12" x14ac:dyDescent="0.2">
      <c r="A34" s="13" t="str">
        <f>VLOOKUP("&lt;Zeilentitel_2.5&gt;",Uebersetzungen!$B$3:$E$298,Uebersetzungen!$B$2+1,FALSE)</f>
        <v>100-119</v>
      </c>
      <c r="B34" s="18">
        <v>24161</v>
      </c>
      <c r="C34" s="20">
        <v>61</v>
      </c>
      <c r="D34" s="12">
        <v>300</v>
      </c>
      <c r="E34" s="12">
        <v>3856</v>
      </c>
      <c r="F34" s="12">
        <v>13504</v>
      </c>
      <c r="G34" s="12">
        <v>5147</v>
      </c>
      <c r="H34" s="14">
        <v>1293</v>
      </c>
      <c r="I34" s="12">
        <v>5810</v>
      </c>
      <c r="J34" s="12">
        <v>6347</v>
      </c>
      <c r="K34" s="12">
        <v>5455</v>
      </c>
      <c r="L34" s="14">
        <v>6549</v>
      </c>
    </row>
    <row r="35" spans="1:12" x14ac:dyDescent="0.2">
      <c r="A35" s="13" t="str">
        <f>VLOOKUP("&lt;Zeilentitel_2.6&gt;",Uebersetzungen!$B$3:$E$298,Uebersetzungen!$B$2+1,FALSE)</f>
        <v>120-159</v>
      </c>
      <c r="B35" s="18">
        <v>26800</v>
      </c>
      <c r="C35" s="20">
        <v>44</v>
      </c>
      <c r="D35" s="12">
        <v>104</v>
      </c>
      <c r="E35" s="12">
        <v>1747</v>
      </c>
      <c r="F35" s="12">
        <v>9586</v>
      </c>
      <c r="G35" s="12">
        <v>9865</v>
      </c>
      <c r="H35" s="14">
        <v>5454</v>
      </c>
      <c r="I35" s="12">
        <v>6962</v>
      </c>
      <c r="J35" s="12">
        <v>6097</v>
      </c>
      <c r="K35" s="12">
        <v>6235</v>
      </c>
      <c r="L35" s="14">
        <v>7506</v>
      </c>
    </row>
    <row r="36" spans="1:12" x14ac:dyDescent="0.2">
      <c r="A36" s="13" t="str">
        <f>VLOOKUP("&lt;Zeilentitel_2.7&gt;",Uebersetzungen!$B$3:$E$298,Uebersetzungen!$B$2+1,FALSE)</f>
        <v>160+</v>
      </c>
      <c r="B36" s="18">
        <v>15376</v>
      </c>
      <c r="C36" s="20">
        <v>19</v>
      </c>
      <c r="D36" s="12">
        <v>29</v>
      </c>
      <c r="E36" s="12">
        <v>275</v>
      </c>
      <c r="F36" s="12">
        <v>1838</v>
      </c>
      <c r="G36" s="12">
        <v>4852</v>
      </c>
      <c r="H36" s="14">
        <v>8363</v>
      </c>
      <c r="I36" s="12">
        <v>4170</v>
      </c>
      <c r="J36" s="12">
        <v>2898</v>
      </c>
      <c r="K36" s="12">
        <v>3438</v>
      </c>
      <c r="L36" s="14">
        <v>4870</v>
      </c>
    </row>
    <row r="37" spans="1:12" x14ac:dyDescent="0.2">
      <c r="A37" s="59"/>
      <c r="B37" s="31"/>
      <c r="C37" s="32"/>
      <c r="D37" s="33"/>
      <c r="E37" s="33"/>
      <c r="F37" s="33"/>
      <c r="G37" s="33"/>
      <c r="H37" s="34"/>
      <c r="I37" s="41"/>
      <c r="J37" s="41"/>
      <c r="K37" s="41"/>
      <c r="L37" s="42"/>
    </row>
    <row r="39" spans="1:12" x14ac:dyDescent="0.2">
      <c r="A39" s="8" t="str">
        <f>VLOOKUP("&lt;Legende_1&gt;",Uebersetzungen!$B$3:$E$319,Uebersetzungen!$B$2+1,FALSE)</f>
        <v>* Entfällt, weil trivial oder Begriffe nicht anwendbar</v>
      </c>
    </row>
    <row r="41" spans="1:12" x14ac:dyDescent="0.2">
      <c r="A41" s="8" t="str">
        <f>VLOOKUP("&lt;Quelle_1&gt;",Uebersetzungen!$B$3:$E$319,Uebersetzungen!$B$2+1,FALSE)</f>
        <v>Quelle: BFS (Gebäude- und Wohnungsstatistik)</v>
      </c>
    </row>
    <row r="42" spans="1:12" x14ac:dyDescent="0.2">
      <c r="A42" s="8" t="str">
        <f>VLOOKUP("&lt;Aktualisierung&gt;",Uebersetzungen!$B$3:$E$319,Uebersetzungen!$B$2+1,FALSE)</f>
        <v>Letztmals aktualisiert am: 15.09.2026</v>
      </c>
    </row>
  </sheetData>
  <sheetProtection sheet="1" objects="1" scenarios="1"/>
  <mergeCells count="5">
    <mergeCell ref="A7:D7"/>
    <mergeCell ref="B12:L12"/>
    <mergeCell ref="B13:B14"/>
    <mergeCell ref="C13:H13"/>
    <mergeCell ref="I13:L13"/>
  </mergeCells>
  <pageMargins left="0.7" right="0.7" top="0.78740157499999996" bottom="0.78740157499999996" header="0.3" footer="0.3"/>
  <pageSetup paperSize="9" scale="56" orientation="portrait" r:id="rId1"/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20" r:id="rId4" name="Option Button 696">
              <controlPr defaultSize="0" autoFill="0" autoLine="0" autoPict="0">
                <anchor moveWithCells="1">
                  <from>
                    <xdr:col>5</xdr:col>
                    <xdr:colOff>19050</xdr:colOff>
                    <xdr:row>1</xdr:row>
                    <xdr:rowOff>114300</xdr:rowOff>
                  </from>
                  <to>
                    <xdr:col>6</xdr:col>
                    <xdr:colOff>304800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5" name="Option Button 697">
              <controlPr defaultSize="0" autoFill="0" autoLine="0" autoPict="0">
                <anchor moveWithCells="1">
                  <from>
                    <xdr:col>5</xdr:col>
                    <xdr:colOff>19050</xdr:colOff>
                    <xdr:row>2</xdr:row>
                    <xdr:rowOff>104775</xdr:rowOff>
                  </from>
                  <to>
                    <xdr:col>6</xdr:col>
                    <xdr:colOff>666750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6" name="Option Button 698">
              <controlPr defaultSize="0" autoFill="0" autoLine="0" autoPict="0">
                <anchor moveWithCells="1">
                  <from>
                    <xdr:col>5</xdr:col>
                    <xdr:colOff>19050</xdr:colOff>
                    <xdr:row>3</xdr:row>
                    <xdr:rowOff>66675</xdr:rowOff>
                  </from>
                  <to>
                    <xdr:col>6</xdr:col>
                    <xdr:colOff>304800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workbookViewId="0">
      <selection activeCell="G49" sqref="G49"/>
    </sheetView>
  </sheetViews>
  <sheetFormatPr baseColWidth="10" defaultColWidth="12.5703125" defaultRowHeight="12.75" x14ac:dyDescent="0.2"/>
  <cols>
    <col min="1" max="1" width="8.5703125" style="45" bestFit="1" customWidth="1"/>
    <col min="2" max="2" width="17.7109375" style="45" bestFit="1" customWidth="1"/>
    <col min="3" max="3" width="46.7109375" style="45" bestFit="1" customWidth="1"/>
    <col min="4" max="4" width="47.5703125" style="45" bestFit="1" customWidth="1"/>
    <col min="5" max="5" width="47" style="45" bestFit="1" customWidth="1"/>
    <col min="6" max="16384" width="12.5703125" style="45"/>
  </cols>
  <sheetData>
    <row r="1" spans="1:6" x14ac:dyDescent="0.2">
      <c r="A1" s="43" t="s">
        <v>18</v>
      </c>
      <c r="B1" s="43" t="s">
        <v>19</v>
      </c>
      <c r="C1" s="43" t="s">
        <v>20</v>
      </c>
      <c r="D1" s="43" t="s">
        <v>21</v>
      </c>
      <c r="E1" s="43" t="s">
        <v>22</v>
      </c>
      <c r="F1" s="44"/>
    </row>
    <row r="2" spans="1:6" x14ac:dyDescent="0.2">
      <c r="A2" s="46" t="s">
        <v>23</v>
      </c>
      <c r="B2" s="47">
        <v>1</v>
      </c>
      <c r="C2" s="44"/>
      <c r="D2" s="44"/>
      <c r="E2" s="44"/>
      <c r="F2" s="44"/>
    </row>
    <row r="3" spans="1:6" x14ac:dyDescent="0.2">
      <c r="A3" s="46"/>
      <c r="B3" s="45" t="s">
        <v>24</v>
      </c>
      <c r="C3" s="48" t="s">
        <v>25</v>
      </c>
      <c r="D3" s="48" t="s">
        <v>26</v>
      </c>
      <c r="E3" s="48" t="s">
        <v>27</v>
      </c>
      <c r="F3" s="44"/>
    </row>
    <row r="4" spans="1:6" ht="25.5" x14ac:dyDescent="0.2">
      <c r="A4" s="46" t="s">
        <v>28</v>
      </c>
      <c r="B4" s="45" t="s">
        <v>29</v>
      </c>
      <c r="C4" s="56" t="s">
        <v>122</v>
      </c>
      <c r="D4" s="56" t="s">
        <v>123</v>
      </c>
      <c r="E4" s="56" t="s">
        <v>124</v>
      </c>
      <c r="F4" s="44"/>
    </row>
    <row r="5" spans="1:6" x14ac:dyDescent="0.2">
      <c r="A5" s="46"/>
      <c r="B5" s="45" t="s">
        <v>30</v>
      </c>
      <c r="C5" s="49"/>
      <c r="D5" s="49"/>
      <c r="E5" s="49"/>
      <c r="F5" s="44"/>
    </row>
    <row r="6" spans="1:6" x14ac:dyDescent="0.2">
      <c r="A6" s="46"/>
      <c r="B6" s="46"/>
      <c r="C6" s="50"/>
      <c r="D6" s="50"/>
      <c r="E6" s="50"/>
      <c r="F6" s="44"/>
    </row>
    <row r="7" spans="1:6" ht="14.25" customHeight="1" x14ac:dyDescent="0.2">
      <c r="A7" s="46" t="s">
        <v>31</v>
      </c>
      <c r="B7" s="45" t="s">
        <v>32</v>
      </c>
      <c r="C7" s="49" t="s">
        <v>90</v>
      </c>
      <c r="D7" s="49" t="s">
        <v>91</v>
      </c>
      <c r="E7" s="49" t="s">
        <v>92</v>
      </c>
      <c r="F7" s="44"/>
    </row>
    <row r="8" spans="1:6" x14ac:dyDescent="0.2">
      <c r="A8" s="46"/>
      <c r="B8" s="45" t="s">
        <v>34</v>
      </c>
      <c r="C8" s="49" t="s">
        <v>0</v>
      </c>
      <c r="D8" s="49" t="s">
        <v>0</v>
      </c>
      <c r="E8" s="49" t="s">
        <v>33</v>
      </c>
      <c r="F8" s="44"/>
    </row>
    <row r="9" spans="1:6" x14ac:dyDescent="0.2">
      <c r="A9" s="46"/>
      <c r="B9" s="45" t="s">
        <v>35</v>
      </c>
      <c r="C9" s="49" t="s">
        <v>93</v>
      </c>
      <c r="D9" s="55" t="s">
        <v>116</v>
      </c>
      <c r="E9" s="45" t="s">
        <v>111</v>
      </c>
      <c r="F9" s="44"/>
    </row>
    <row r="10" spans="1:6" x14ac:dyDescent="0.2">
      <c r="A10" s="46"/>
      <c r="B10" s="55" t="s">
        <v>45</v>
      </c>
      <c r="C10" s="49" t="s">
        <v>1</v>
      </c>
      <c r="D10" s="49" t="s">
        <v>76</v>
      </c>
      <c r="E10" s="49" t="s">
        <v>63</v>
      </c>
      <c r="F10" s="44"/>
    </row>
    <row r="11" spans="1:6" x14ac:dyDescent="0.2">
      <c r="A11" s="46"/>
      <c r="B11" s="46"/>
      <c r="C11" s="50"/>
      <c r="D11" s="50"/>
      <c r="E11" s="50"/>
      <c r="F11" s="46"/>
    </row>
    <row r="12" spans="1:6" x14ac:dyDescent="0.2">
      <c r="A12" s="46"/>
      <c r="B12" s="45" t="s">
        <v>36</v>
      </c>
      <c r="C12" s="49">
        <v>1</v>
      </c>
      <c r="D12" s="49">
        <v>1</v>
      </c>
      <c r="E12" s="49">
        <v>1</v>
      </c>
      <c r="F12" s="44"/>
    </row>
    <row r="13" spans="1:6" x14ac:dyDescent="0.2">
      <c r="A13" s="46"/>
      <c r="B13" s="45" t="s">
        <v>37</v>
      </c>
      <c r="C13" s="49">
        <v>2</v>
      </c>
      <c r="D13" s="49">
        <v>2</v>
      </c>
      <c r="E13" s="49">
        <v>2</v>
      </c>
      <c r="F13" s="44"/>
    </row>
    <row r="14" spans="1:6" x14ac:dyDescent="0.2">
      <c r="A14" s="46"/>
      <c r="B14" s="55" t="s">
        <v>46</v>
      </c>
      <c r="C14" s="49">
        <v>3</v>
      </c>
      <c r="D14" s="49">
        <v>3</v>
      </c>
      <c r="E14" s="49">
        <v>3</v>
      </c>
      <c r="F14" s="44"/>
    </row>
    <row r="15" spans="1:6" x14ac:dyDescent="0.2">
      <c r="A15" s="46"/>
      <c r="B15" s="55" t="s">
        <v>47</v>
      </c>
      <c r="C15" s="49">
        <v>4</v>
      </c>
      <c r="D15" s="49">
        <v>4</v>
      </c>
      <c r="E15" s="49">
        <v>4</v>
      </c>
      <c r="F15" s="44"/>
    </row>
    <row r="16" spans="1:6" x14ac:dyDescent="0.2">
      <c r="A16" s="46"/>
      <c r="B16" s="55" t="s">
        <v>95</v>
      </c>
      <c r="C16" s="49">
        <v>5</v>
      </c>
      <c r="D16" s="49">
        <v>5</v>
      </c>
      <c r="E16" s="49">
        <v>5</v>
      </c>
      <c r="F16" s="44"/>
    </row>
    <row r="17" spans="1:6" x14ac:dyDescent="0.2">
      <c r="A17" s="46"/>
      <c r="B17" s="55" t="s">
        <v>96</v>
      </c>
      <c r="C17" s="49" t="s">
        <v>94</v>
      </c>
      <c r="D17" s="49" t="s">
        <v>94</v>
      </c>
      <c r="E17" s="49" t="s">
        <v>94</v>
      </c>
      <c r="F17" s="44"/>
    </row>
    <row r="18" spans="1:6" x14ac:dyDescent="0.2">
      <c r="A18" s="46"/>
      <c r="B18" s="45" t="s">
        <v>38</v>
      </c>
      <c r="C18" s="49" t="s">
        <v>2</v>
      </c>
      <c r="D18" s="49" t="s">
        <v>77</v>
      </c>
      <c r="E18" s="49" t="s">
        <v>117</v>
      </c>
      <c r="F18" s="44"/>
    </row>
    <row r="19" spans="1:6" x14ac:dyDescent="0.2">
      <c r="A19" s="46"/>
      <c r="B19" s="45" t="s">
        <v>39</v>
      </c>
      <c r="C19" s="49" t="s">
        <v>3</v>
      </c>
      <c r="D19" s="49" t="s">
        <v>3</v>
      </c>
      <c r="E19" s="49" t="s">
        <v>3</v>
      </c>
      <c r="F19" s="44"/>
    </row>
    <row r="20" spans="1:6" x14ac:dyDescent="0.2">
      <c r="A20" s="46"/>
      <c r="B20" s="55" t="s">
        <v>48</v>
      </c>
      <c r="C20" s="49" t="s">
        <v>4</v>
      </c>
      <c r="D20" s="49" t="s">
        <v>4</v>
      </c>
      <c r="E20" s="49" t="s">
        <v>4</v>
      </c>
      <c r="F20" s="44"/>
    </row>
    <row r="21" spans="1:6" x14ac:dyDescent="0.2">
      <c r="A21" s="46"/>
      <c r="B21" s="55" t="s">
        <v>49</v>
      </c>
      <c r="C21" s="49" t="s">
        <v>125</v>
      </c>
      <c r="D21" s="49" t="s">
        <v>125</v>
      </c>
      <c r="E21" s="49" t="s">
        <v>125</v>
      </c>
      <c r="F21" s="44"/>
    </row>
    <row r="22" spans="1:6" x14ac:dyDescent="0.2">
      <c r="A22" s="46"/>
      <c r="B22" s="55" t="s">
        <v>50</v>
      </c>
      <c r="C22" s="49"/>
      <c r="D22" s="49"/>
      <c r="E22" s="49"/>
      <c r="F22" s="44"/>
    </row>
    <row r="23" spans="1:6" x14ac:dyDescent="0.2">
      <c r="A23" s="46"/>
      <c r="B23" s="44"/>
      <c r="C23" s="51"/>
      <c r="D23" s="51"/>
      <c r="E23" s="51"/>
      <c r="F23" s="44"/>
    </row>
    <row r="24" spans="1:6" x14ac:dyDescent="0.2">
      <c r="A24" s="46" t="s">
        <v>28</v>
      </c>
      <c r="B24" s="45" t="s">
        <v>40</v>
      </c>
      <c r="C24" s="49" t="s">
        <v>0</v>
      </c>
      <c r="D24" s="49" t="s">
        <v>0</v>
      </c>
      <c r="E24" s="49" t="s">
        <v>33</v>
      </c>
      <c r="F24" s="44"/>
    </row>
    <row r="25" spans="1:6" x14ac:dyDescent="0.2">
      <c r="A25" s="44"/>
      <c r="B25" s="55" t="s">
        <v>51</v>
      </c>
      <c r="C25" s="49" t="s">
        <v>5</v>
      </c>
      <c r="D25" s="49" t="s">
        <v>78</v>
      </c>
      <c r="E25" s="49" t="s">
        <v>64</v>
      </c>
      <c r="F25" s="44"/>
    </row>
    <row r="26" spans="1:6" x14ac:dyDescent="0.2">
      <c r="A26" s="44"/>
      <c r="B26" s="55" t="s">
        <v>52</v>
      </c>
      <c r="C26" s="49" t="s">
        <v>6</v>
      </c>
      <c r="D26" s="49" t="s">
        <v>79</v>
      </c>
      <c r="E26" s="49" t="s">
        <v>65</v>
      </c>
      <c r="F26" s="44"/>
    </row>
    <row r="27" spans="1:6" x14ac:dyDescent="0.2">
      <c r="A27" s="44"/>
      <c r="B27" s="55" t="s">
        <v>53</v>
      </c>
      <c r="C27" s="49" t="s">
        <v>7</v>
      </c>
      <c r="D27" s="49" t="s">
        <v>80</v>
      </c>
      <c r="E27" s="49" t="s">
        <v>66</v>
      </c>
      <c r="F27" s="44"/>
    </row>
    <row r="28" spans="1:6" x14ac:dyDescent="0.2">
      <c r="A28" s="44"/>
      <c r="B28" s="55" t="s">
        <v>54</v>
      </c>
      <c r="C28" s="49" t="s">
        <v>8</v>
      </c>
      <c r="D28" s="49" t="s">
        <v>81</v>
      </c>
      <c r="E28" s="49" t="s">
        <v>67</v>
      </c>
      <c r="F28" s="44"/>
    </row>
    <row r="29" spans="1:6" x14ac:dyDescent="0.2">
      <c r="A29" s="44"/>
      <c r="B29" s="55" t="s">
        <v>55</v>
      </c>
      <c r="C29" s="49" t="s">
        <v>9</v>
      </c>
      <c r="D29" s="49" t="s">
        <v>82</v>
      </c>
      <c r="E29" s="49" t="s">
        <v>68</v>
      </c>
      <c r="F29" s="44"/>
    </row>
    <row r="30" spans="1:6" x14ac:dyDescent="0.2">
      <c r="A30" s="44"/>
      <c r="B30" s="55" t="s">
        <v>97</v>
      </c>
      <c r="C30" s="49" t="s">
        <v>10</v>
      </c>
      <c r="D30" s="49" t="s">
        <v>83</v>
      </c>
      <c r="E30" s="49" t="s">
        <v>69</v>
      </c>
      <c r="F30" s="44"/>
    </row>
    <row r="31" spans="1:6" x14ac:dyDescent="0.2">
      <c r="A31" s="44"/>
      <c r="B31" s="55" t="s">
        <v>98</v>
      </c>
      <c r="C31" s="49" t="s">
        <v>11</v>
      </c>
      <c r="D31" s="49" t="s">
        <v>84</v>
      </c>
      <c r="E31" s="49" t="s">
        <v>70</v>
      </c>
      <c r="F31" s="44"/>
    </row>
    <row r="32" spans="1:6" x14ac:dyDescent="0.2">
      <c r="A32" s="44"/>
      <c r="B32" s="55" t="s">
        <v>99</v>
      </c>
      <c r="C32" s="49" t="s">
        <v>12</v>
      </c>
      <c r="D32" s="49" t="s">
        <v>85</v>
      </c>
      <c r="E32" s="49" t="s">
        <v>71</v>
      </c>
      <c r="F32" s="44"/>
    </row>
    <row r="33" spans="1:6" x14ac:dyDescent="0.2">
      <c r="A33" s="44"/>
      <c r="B33" s="55" t="s">
        <v>100</v>
      </c>
      <c r="C33" s="49" t="s">
        <v>14</v>
      </c>
      <c r="D33" s="49" t="s">
        <v>86</v>
      </c>
      <c r="E33" s="49" t="s">
        <v>72</v>
      </c>
      <c r="F33" s="44"/>
    </row>
    <row r="34" spans="1:6" x14ac:dyDescent="0.2">
      <c r="A34" s="44"/>
      <c r="B34" s="55" t="s">
        <v>101</v>
      </c>
      <c r="C34" s="49" t="s">
        <v>17</v>
      </c>
      <c r="D34" s="49" t="s">
        <v>87</v>
      </c>
      <c r="E34" s="49" t="s">
        <v>73</v>
      </c>
      <c r="F34" s="44"/>
    </row>
    <row r="35" spans="1:6" x14ac:dyDescent="0.2">
      <c r="A35" s="44"/>
      <c r="B35" s="55" t="s">
        <v>102</v>
      </c>
      <c r="C35" s="49" t="s">
        <v>118</v>
      </c>
      <c r="D35" s="49" t="s">
        <v>120</v>
      </c>
      <c r="E35" s="49" t="s">
        <v>121</v>
      </c>
      <c r="F35" s="44"/>
    </row>
    <row r="36" spans="1:6" x14ac:dyDescent="0.2">
      <c r="A36" s="44"/>
      <c r="B36" s="55" t="s">
        <v>119</v>
      </c>
      <c r="C36" s="49" t="s">
        <v>126</v>
      </c>
      <c r="D36" s="49" t="s">
        <v>127</v>
      </c>
      <c r="E36" s="49" t="s">
        <v>128</v>
      </c>
      <c r="F36" s="44"/>
    </row>
    <row r="37" spans="1:6" x14ac:dyDescent="0.2">
      <c r="A37" s="44"/>
      <c r="B37" s="55" t="s">
        <v>41</v>
      </c>
      <c r="C37" s="49" t="s">
        <v>110</v>
      </c>
      <c r="D37" s="49" t="s">
        <v>114</v>
      </c>
      <c r="E37" s="49" t="s">
        <v>112</v>
      </c>
      <c r="F37" s="44"/>
    </row>
    <row r="38" spans="1:6" x14ac:dyDescent="0.2">
      <c r="A38" s="44"/>
      <c r="B38" s="55" t="s">
        <v>56</v>
      </c>
      <c r="C38" s="55" t="s">
        <v>103</v>
      </c>
      <c r="D38" s="49" t="s">
        <v>115</v>
      </c>
      <c r="E38" s="49" t="s">
        <v>113</v>
      </c>
      <c r="F38" s="44"/>
    </row>
    <row r="39" spans="1:6" x14ac:dyDescent="0.2">
      <c r="A39" s="44"/>
      <c r="B39" s="55" t="s">
        <v>57</v>
      </c>
      <c r="C39" s="49" t="s">
        <v>104</v>
      </c>
      <c r="D39" s="49" t="s">
        <v>104</v>
      </c>
      <c r="E39" s="49" t="s">
        <v>104</v>
      </c>
      <c r="F39" s="44"/>
    </row>
    <row r="40" spans="1:6" x14ac:dyDescent="0.2">
      <c r="A40" s="44"/>
      <c r="B40" s="55" t="s">
        <v>58</v>
      </c>
      <c r="C40" s="49" t="s">
        <v>105</v>
      </c>
      <c r="D40" s="49" t="s">
        <v>105</v>
      </c>
      <c r="E40" s="49" t="s">
        <v>105</v>
      </c>
      <c r="F40" s="44"/>
    </row>
    <row r="41" spans="1:6" x14ac:dyDescent="0.2">
      <c r="A41" s="44"/>
      <c r="B41" s="55" t="s">
        <v>59</v>
      </c>
      <c r="C41" s="49" t="s">
        <v>106</v>
      </c>
      <c r="D41" s="49" t="s">
        <v>106</v>
      </c>
      <c r="E41" s="49" t="s">
        <v>106</v>
      </c>
      <c r="F41" s="44"/>
    </row>
    <row r="42" spans="1:6" x14ac:dyDescent="0.2">
      <c r="A42" s="44"/>
      <c r="B42" s="55" t="s">
        <v>60</v>
      </c>
      <c r="C42" s="49" t="s">
        <v>107</v>
      </c>
      <c r="D42" s="49" t="s">
        <v>107</v>
      </c>
      <c r="E42" s="49" t="s">
        <v>107</v>
      </c>
      <c r="F42" s="44"/>
    </row>
    <row r="43" spans="1:6" x14ac:dyDescent="0.2">
      <c r="A43" s="44"/>
      <c r="B43" s="55" t="s">
        <v>61</v>
      </c>
      <c r="C43" s="49" t="s">
        <v>108</v>
      </c>
      <c r="D43" s="49" t="s">
        <v>108</v>
      </c>
      <c r="E43" s="49" t="s">
        <v>108</v>
      </c>
      <c r="F43" s="44"/>
    </row>
    <row r="44" spans="1:6" x14ac:dyDescent="0.2">
      <c r="A44" s="44"/>
      <c r="B44" s="55" t="s">
        <v>62</v>
      </c>
      <c r="C44" s="49" t="s">
        <v>109</v>
      </c>
      <c r="D44" s="49" t="s">
        <v>109</v>
      </c>
      <c r="E44" s="49" t="s">
        <v>109</v>
      </c>
      <c r="F44" s="44"/>
    </row>
    <row r="45" spans="1:6" x14ac:dyDescent="0.2">
      <c r="A45" s="44"/>
      <c r="B45" s="44"/>
      <c r="C45" s="51"/>
      <c r="D45" s="51"/>
      <c r="E45" s="51"/>
      <c r="F45" s="44"/>
    </row>
    <row r="46" spans="1:6" ht="25.5" x14ac:dyDescent="0.2">
      <c r="A46" s="46"/>
      <c r="B46" s="45" t="s">
        <v>42</v>
      </c>
      <c r="C46" s="49" t="s">
        <v>16</v>
      </c>
      <c r="D46" s="49" t="s">
        <v>88</v>
      </c>
      <c r="E46" s="52" t="s">
        <v>74</v>
      </c>
      <c r="F46" s="44"/>
    </row>
    <row r="47" spans="1:6" x14ac:dyDescent="0.2">
      <c r="A47" s="44"/>
      <c r="B47" s="44"/>
      <c r="C47" s="51"/>
      <c r="D47" s="51"/>
      <c r="E47" s="51"/>
      <c r="F47" s="44"/>
    </row>
    <row r="48" spans="1:6" ht="25.5" x14ac:dyDescent="0.2">
      <c r="A48" s="44" t="s">
        <v>31</v>
      </c>
      <c r="B48" s="45" t="s">
        <v>43</v>
      </c>
      <c r="C48" s="49" t="s">
        <v>13</v>
      </c>
      <c r="D48" s="49" t="s">
        <v>89</v>
      </c>
      <c r="E48" s="49" t="s">
        <v>75</v>
      </c>
      <c r="F48" s="44"/>
    </row>
    <row r="49" spans="1:6" x14ac:dyDescent="0.2">
      <c r="A49" s="44" t="s">
        <v>28</v>
      </c>
      <c r="B49" s="53" t="s">
        <v>44</v>
      </c>
      <c r="C49" s="54" t="s">
        <v>129</v>
      </c>
      <c r="D49" s="54" t="s">
        <v>130</v>
      </c>
      <c r="E49" s="54" t="s">
        <v>131</v>
      </c>
      <c r="F49" s="44"/>
    </row>
    <row r="50" spans="1:6" x14ac:dyDescent="0.2">
      <c r="A50" s="44"/>
      <c r="B50" s="44"/>
      <c r="C50" s="51"/>
      <c r="D50" s="51"/>
      <c r="E50" s="51"/>
      <c r="F50" s="44"/>
    </row>
    <row r="51" spans="1:6" x14ac:dyDescent="0.2">
      <c r="A51" s="46"/>
      <c r="B51" s="47"/>
      <c r="C51" s="51"/>
      <c r="D51" s="51"/>
      <c r="E51" s="51"/>
      <c r="F51" s="44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C664148183BA4F90C796CF891D8FC6" ma:contentTypeVersion="6" ma:contentTypeDescription="Ein neues Dokument erstellen." ma:contentTypeScope="" ma:versionID="abf7c98069c0afc2ca95a007e9a0853e">
  <xsd:schema xmlns:xsd="http://www.w3.org/2001/XMLSchema" xmlns:xs="http://www.w3.org/2001/XMLSchema" xmlns:p="http://schemas.microsoft.com/office/2006/metadata/properties" xmlns:ns1="http://schemas.microsoft.com/sharepoint/v3" xmlns:ns2="1cf2145d-1275-4039-b6f7-fdfb1f53241e" targetNamespace="http://schemas.microsoft.com/office/2006/metadata/properties" ma:root="true" ma:fieldsID="725532a19c35588f5f555c2d65a0cd2e" ns1:_="" ns2:_="">
    <xsd:import namespace="http://schemas.microsoft.com/sharepoint/v3"/>
    <xsd:import namespace="1cf2145d-1275-4039-b6f7-fdfb1f53241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itel_DE" minOccurs="0"/>
                <xsd:element ref="ns2:Titel_RM" minOccurs="0"/>
                <xsd:element ref="ns2:Titel_IT" minOccurs="0"/>
                <xsd:element ref="ns2:Kategorie" minOccurs="0"/>
                <xsd:element ref="ns2:Benutzerdefinierte_x0020_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Geplantes Enddatum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2145d-1275-4039-b6f7-fdfb1f53241e" elementFormDefault="qualified">
    <xsd:import namespace="http://schemas.microsoft.com/office/2006/documentManagement/types"/>
    <xsd:import namespace="http://schemas.microsoft.com/office/infopath/2007/PartnerControls"/>
    <xsd:element name="Titel_DE" ma:index="10" nillable="true" ma:displayName="Titel_DE" ma:internalName="Titel_DE">
      <xsd:simpleType>
        <xsd:restriction base="dms:Text">
          <xsd:maxLength value="255"/>
        </xsd:restriction>
      </xsd:simpleType>
    </xsd:element>
    <xsd:element name="Titel_RM" ma:index="11" nillable="true" ma:displayName="Titel_RM" ma:internalName="Titel_RM">
      <xsd:simpleType>
        <xsd:restriction base="dms:Text">
          <xsd:maxLength value="255"/>
        </xsd:restriction>
      </xsd:simpleType>
    </xsd:element>
    <xsd:element name="Titel_IT" ma:index="12" nillable="true" ma:displayName="Titel_IT" ma:internalName="Titel_IT">
      <xsd:simpleType>
        <xsd:restriction base="dms:Text">
          <xsd:maxLength value="255"/>
        </xsd:restriction>
      </xsd:simpleType>
    </xsd:element>
    <xsd:element name="Kategorie" ma:index="13" nillable="true" ma:displayName="Kategorie" ma:internalName="Kategorie">
      <xsd:simpleType>
        <xsd:restriction base="dms:Text">
          <xsd:maxLength value="255"/>
        </xsd:restriction>
      </xsd:simpleType>
    </xsd:element>
    <xsd:element name="Benutzerdefinierte_x0020_ID" ma:index="14" nillable="true" ma:displayName="Benutzerdefinierte ID" ma:internalName="Benutzerdefinierte_x0020_ID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nutzerdefinierte_x0020_ID xmlns="1cf2145d-1275-4039-b6f7-fdfb1f53241e">1002</Benutzerdefinierte_x0020_ID>
    <Titel_RM xmlns="1cf2145d-1275-4039-b6f7-fdfb1f53241e">Abitaziuns en il Grischun – survista, 2025</Titel_RM>
    <PublishingExpirationDate xmlns="http://schemas.microsoft.com/sharepoint/v3" xsi:nil="true"/>
    <PublishingStartDate xmlns="http://schemas.microsoft.com/sharepoint/v3" xsi:nil="true"/>
    <Kategorie xmlns="1cf2145d-1275-4039-b6f7-fdfb1f53241e">Gebäude und Wohnungen</Kategorie>
    <Titel_DE xmlns="1cf2145d-1275-4039-b6f7-fdfb1f53241e">Wohnungen in Graubünden - Übersicht, 2025</Titel_DE>
    <Titel_IT xmlns="1cf2145d-1275-4039-b6f7-fdfb1f53241e">Panoramica delle abitazioni nei Grigioni, 2025</Titel_IT>
  </documentManagement>
</p:properties>
</file>

<file path=customXml/itemProps1.xml><?xml version="1.0" encoding="utf-8"?>
<ds:datastoreItem xmlns:ds="http://schemas.openxmlformats.org/officeDocument/2006/customXml" ds:itemID="{D9F70161-ED18-479D-9E81-DF239B1D4294}"/>
</file>

<file path=customXml/itemProps2.xml><?xml version="1.0" encoding="utf-8"?>
<ds:datastoreItem xmlns:ds="http://schemas.openxmlformats.org/officeDocument/2006/customXml" ds:itemID="{705912C4-861C-4978-8498-4E8489E2B2E1}"/>
</file>

<file path=customXml/itemProps3.xml><?xml version="1.0" encoding="utf-8"?>
<ds:datastoreItem xmlns:ds="http://schemas.openxmlformats.org/officeDocument/2006/customXml" ds:itemID="{E23A1704-BB32-4F8A-B33F-E3BE47E2760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Wohnungen_Abitaziuns_Abitazioni</vt:lpstr>
      <vt:lpstr>Uebersetzungen</vt:lpstr>
    </vt:vector>
  </TitlesOfParts>
  <Company>Kantonale Verwaltung Graubünden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in Graubünden</dc:title>
  <dc:creator>Luzius.Stricker@awt.gr.ch</dc:creator>
  <cp:lastModifiedBy>Monstein Urs (AWT GR)</cp:lastModifiedBy>
  <cp:lastPrinted>2011-02-10T13:58:57Z</cp:lastPrinted>
  <dcterms:created xsi:type="dcterms:W3CDTF">2011-02-10T10:14:18Z</dcterms:created>
  <dcterms:modified xsi:type="dcterms:W3CDTF">2026-09-07T06:36:18Z</dcterms:modified>
  <cp:category>Gebäude- und Wohnungsstatistik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2025-09-11T06:27:23Z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949d5afd-9846-4432-a687-652c7edcd981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  <property fmtid="{D5CDD505-2E9C-101B-9397-08002B2CF9AE}" pid="10" name="ContentTypeId">
    <vt:lpwstr>0x010100D4C664148183BA4F90C796CF891D8FC6</vt:lpwstr>
  </property>
</Properties>
</file>